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filterPrivacy="1"/>
  <xr:revisionPtr revIDLastSave="0" documentId="13_ncr:1_{1BAE2600-328E-4032-BBCB-3C3DE189506E}" xr6:coauthVersionLast="37" xr6:coauthVersionMax="37" xr10:uidLastSave="{00000000-0000-0000-0000-000000000000}"/>
  <bookViews>
    <workbookView xWindow="0" yWindow="0" windowWidth="22260" windowHeight="12645" xr2:uid="{00000000-000D-0000-FFFF-FFFF00000000}"/>
  </bookViews>
  <sheets>
    <sheet name="Sanatron.com"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6" i="1" l="1"/>
  <c r="C35" i="1"/>
  <c r="C34" i="1"/>
  <c r="F25" i="1"/>
  <c r="C29" i="1"/>
  <c r="F29" i="1" s="1"/>
  <c r="C28" i="1"/>
  <c r="F28" i="1" s="1"/>
  <c r="C27" i="1"/>
  <c r="F27" i="1" s="1"/>
  <c r="A20" i="1"/>
  <c r="A21" i="1" s="1"/>
  <c r="F17" i="1"/>
  <c r="F16" i="1"/>
  <c r="F15" i="1"/>
  <c r="C39" i="1" l="1"/>
  <c r="C40" i="1" s="1"/>
  <c r="A22" i="1"/>
</calcChain>
</file>

<file path=xl/sharedStrings.xml><?xml version="1.0" encoding="utf-8"?>
<sst xmlns="http://schemas.openxmlformats.org/spreadsheetml/2006/main" count="43" uniqueCount="34">
  <si>
    <t>Yellow Fields are User input</t>
  </si>
  <si>
    <t>Vacuum Chamber Dimensions</t>
  </si>
  <si>
    <t>Enter</t>
  </si>
  <si>
    <t>Width:</t>
  </si>
  <si>
    <t>Depth:</t>
  </si>
  <si>
    <t>Height:</t>
  </si>
  <si>
    <t>Blue is Calculation</t>
  </si>
  <si>
    <t>INCH</t>
  </si>
  <si>
    <t>Vacuum Chamber Dimension</t>
  </si>
  <si>
    <t>CM</t>
  </si>
  <si>
    <t>Vacuum Chamber Volume</t>
  </si>
  <si>
    <t>CUBIC INCH</t>
  </si>
  <si>
    <t>CUBIC FEET</t>
  </si>
  <si>
    <t>LITERS</t>
  </si>
  <si>
    <t>Required Vacuum in absolute Pressure in TORR</t>
  </si>
  <si>
    <t>Torr:</t>
  </si>
  <si>
    <t>in Hg:</t>
  </si>
  <si>
    <t>psi:</t>
  </si>
  <si>
    <t>millbar (mBar):</t>
  </si>
  <si>
    <t>Gauge Vacuum</t>
  </si>
  <si>
    <t>INSTRUCTIONS</t>
  </si>
  <si>
    <t>Enter the inside dimensions in width, depth, and height of your vacuum chamber.</t>
  </si>
  <si>
    <t>Enter the required absolute pressure you are looking to reach. Keep in mind absolute is referenced to the perfect vacuum; Gauge Vacuum, on the other hand, is referenced to ambient pressure. Depending on your altitude and outside pressure, your maximum gauge vacuum will vary.</t>
  </si>
  <si>
    <t>Vacuum Pump Flow Rate</t>
  </si>
  <si>
    <t>Flow Rate (CFM):</t>
  </si>
  <si>
    <t>liters per minute:</t>
  </si>
  <si>
    <t>cubic meters to hours:</t>
  </si>
  <si>
    <t>cubic inch per minute:</t>
  </si>
  <si>
    <t>Enter your pumping Speed in CFM</t>
  </si>
  <si>
    <t>Evacuation Time Range</t>
  </si>
  <si>
    <t>This is the lower and upper pumpdown time you can expect from your system. If your times are much higher, this means that you need to optimize your system by changing the tubing, O-Ring, Valves, etc…</t>
  </si>
  <si>
    <t>Minutes:</t>
  </si>
  <si>
    <t>Lower Limit on your evacuation time</t>
  </si>
  <si>
    <t>Upper Limit on your evacuation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</si>
</sst>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3" x14ac:knownFonts="1">
    <font>
      <sz val="11"/>
      <color theme="1"/>
      <name val="Calibri"/>
      <family val="2"/>
      <scheme val="minor"/>
    </font>
    <font>
      <b/>
      <sz val="11"/>
      <color theme="1"/>
      <name val="Calibri"/>
      <family val="2"/>
      <scheme val="minor"/>
    </font>
    <font>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8">
    <xf numFmtId="0" fontId="0" fillId="0" borderId="0" xfId="0"/>
    <xf numFmtId="0" fontId="0" fillId="0" borderId="0" xfId="0" applyAlignment="1">
      <alignment horizontal="right"/>
    </xf>
    <xf numFmtId="0" fontId="0" fillId="2" borderId="1" xfId="0" applyFill="1" applyBorder="1"/>
    <xf numFmtId="0" fontId="0" fillId="4" borderId="2" xfId="0" applyFill="1" applyBorder="1"/>
    <xf numFmtId="0" fontId="0" fillId="4" borderId="3" xfId="0" applyFill="1" applyBorder="1"/>
    <xf numFmtId="0" fontId="1" fillId="0" borderId="0" xfId="0" applyFont="1" applyAlignment="1">
      <alignment horizontal="right"/>
    </xf>
    <xf numFmtId="0" fontId="0" fillId="0" borderId="0" xfId="0" applyAlignment="1">
      <alignment horizontal="center" vertical="center"/>
    </xf>
    <xf numFmtId="0" fontId="0" fillId="2" borderId="1" xfId="0" applyFill="1" applyBorder="1" applyAlignment="1">
      <alignment horizontal="center"/>
    </xf>
    <xf numFmtId="0" fontId="0" fillId="2" borderId="5" xfId="0" applyFill="1" applyBorder="1" applyAlignment="1">
      <alignment horizontal="center"/>
    </xf>
    <xf numFmtId="0" fontId="0" fillId="3" borderId="1" xfId="0" applyFill="1" applyBorder="1"/>
    <xf numFmtId="0" fontId="0" fillId="3" borderId="1" xfId="0" applyFill="1" applyBorder="1" applyAlignment="1">
      <alignment horizontal="center"/>
    </xf>
    <xf numFmtId="0" fontId="0" fillId="3" borderId="1" xfId="0" applyFill="1" applyBorder="1" applyAlignment="1">
      <alignment horizontal="center" vertical="center"/>
    </xf>
    <xf numFmtId="0" fontId="0" fillId="2" borderId="6" xfId="0" applyFill="1" applyBorder="1" applyAlignment="1">
      <alignment horizontal="center"/>
    </xf>
    <xf numFmtId="0" fontId="0" fillId="0" borderId="0" xfId="0" applyFill="1" applyBorder="1" applyAlignment="1">
      <alignment horizontal="center" vertical="center"/>
    </xf>
    <xf numFmtId="0" fontId="0" fillId="3" borderId="6" xfId="0" applyFill="1" applyBorder="1" applyAlignment="1">
      <alignment horizontal="center" vertical="center"/>
    </xf>
    <xf numFmtId="2" fontId="0" fillId="3" borderId="1" xfId="0" applyNumberFormat="1" applyFill="1" applyBorder="1" applyAlignment="1">
      <alignment horizontal="center" vertical="center"/>
    </xf>
    <xf numFmtId="0" fontId="1" fillId="0" borderId="0" xfId="0" applyFont="1" applyFill="1" applyBorder="1" applyAlignment="1">
      <alignment horizontal="right"/>
    </xf>
    <xf numFmtId="164" fontId="0" fillId="3" borderId="1" xfId="0" applyNumberFormat="1" applyFill="1" applyBorder="1"/>
    <xf numFmtId="164" fontId="0" fillId="3" borderId="1" xfId="0" applyNumberFormat="1" applyFill="1" applyBorder="1" applyAlignment="1">
      <alignment horizontal="center"/>
    </xf>
    <xf numFmtId="0" fontId="0" fillId="4" borderId="3" xfId="0" applyFill="1" applyBorder="1" applyAlignment="1">
      <alignment horizontal="center" vertical="center"/>
    </xf>
    <xf numFmtId="2" fontId="0" fillId="4" borderId="3" xfId="0" applyNumberFormat="1" applyFill="1" applyBorder="1" applyAlignment="1">
      <alignment horizontal="center" vertical="center"/>
    </xf>
    <xf numFmtId="0" fontId="0" fillId="3" borderId="5" xfId="0" applyFill="1" applyBorder="1" applyAlignment="1">
      <alignment horizontal="center" vertical="center"/>
    </xf>
    <xf numFmtId="0" fontId="0" fillId="0" borderId="0" xfId="0" applyFill="1"/>
    <xf numFmtId="0" fontId="0" fillId="0" borderId="0" xfId="0" applyFill="1" applyBorder="1"/>
    <xf numFmtId="2" fontId="0" fillId="0" borderId="0" xfId="0" applyNumberFormat="1" applyFill="1" applyBorder="1" applyAlignment="1">
      <alignment horizontal="center" vertical="center"/>
    </xf>
    <xf numFmtId="0" fontId="0" fillId="0" borderId="0" xfId="0" applyFill="1" applyBorder="1" applyAlignment="1">
      <alignment horizontal="center"/>
    </xf>
    <xf numFmtId="0" fontId="1" fillId="4" borderId="3" xfId="0" applyFont="1" applyFill="1" applyBorder="1" applyAlignment="1">
      <alignment horizontal="right"/>
    </xf>
    <xf numFmtId="0" fontId="0" fillId="4" borderId="3" xfId="0" applyFill="1" applyBorder="1" applyAlignment="1">
      <alignment horizontal="center"/>
    </xf>
    <xf numFmtId="0" fontId="0" fillId="0" borderId="0" xfId="0" applyFill="1" applyBorder="1" applyAlignment="1">
      <alignment horizontal="right"/>
    </xf>
    <xf numFmtId="0" fontId="1" fillId="0" borderId="8" xfId="0" applyFont="1" applyBorder="1" applyAlignment="1">
      <alignment horizontal="right"/>
    </xf>
    <xf numFmtId="165" fontId="1" fillId="3" borderId="9" xfId="0" applyNumberFormat="1" applyFont="1" applyFill="1" applyBorder="1" applyAlignment="1">
      <alignment horizontal="center" vertical="center"/>
    </xf>
    <xf numFmtId="0" fontId="1" fillId="0" borderId="13" xfId="0" applyFont="1" applyBorder="1" applyAlignment="1">
      <alignment horizontal="right"/>
    </xf>
    <xf numFmtId="165" fontId="1" fillId="3" borderId="14" xfId="0" applyNumberFormat="1" applyFont="1" applyFill="1" applyBorder="1" applyAlignment="1">
      <alignment horizontal="center" vertical="center"/>
    </xf>
    <xf numFmtId="0" fontId="1" fillId="0" borderId="1" xfId="0" applyFont="1" applyFill="1" applyBorder="1" applyAlignment="1">
      <alignment horizontal="center"/>
    </xf>
    <xf numFmtId="0" fontId="1" fillId="0" borderId="5" xfId="0" applyFont="1" applyFill="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1" xfId="0" applyFont="1"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0" xfId="0" applyFill="1" applyBorder="1" applyAlignment="1">
      <alignment horizontal="center"/>
    </xf>
    <xf numFmtId="0" fontId="1" fillId="0" borderId="6" xfId="0" applyFont="1" applyBorder="1" applyAlignment="1">
      <alignment vertical="center"/>
    </xf>
    <xf numFmtId="0" fontId="1" fillId="0" borderId="0" xfId="0" applyFont="1" applyAlignment="1">
      <alignment horizontal="center"/>
    </xf>
    <xf numFmtId="0" fontId="0" fillId="0" borderId="1" xfId="0" applyBorder="1" applyAlignment="1">
      <alignment horizontal="left" vertical="top" wrapText="1"/>
    </xf>
    <xf numFmtId="0" fontId="1" fillId="0" borderId="1" xfId="0" applyFont="1" applyBorder="1" applyAlignment="1">
      <alignment horizontal="center" vertic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3" borderId="1" xfId="0" applyFont="1" applyFill="1" applyBorder="1" applyAlignment="1">
      <alignment horizontal="center"/>
    </xf>
    <xf numFmtId="0" fontId="0" fillId="0" borderId="1" xfId="0" applyBorder="1" applyAlignment="1">
      <alignment horizontal="center"/>
    </xf>
    <xf numFmtId="0" fontId="1" fillId="0" borderId="0" xfId="0" applyFont="1" applyFill="1" applyBorder="1" applyAlignment="1">
      <alignment horizontal="center"/>
    </xf>
    <xf numFmtId="0" fontId="0" fillId="0" borderId="0" xfId="0" applyFill="1" applyBorder="1" applyAlignment="1">
      <alignment horizontal="center" vertical="center"/>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0"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9</xdr:col>
      <xdr:colOff>407863</xdr:colOff>
      <xdr:row>9</xdr:row>
      <xdr:rowOff>66675</xdr:rowOff>
    </xdr:to>
    <xdr:pic>
      <xdr:nvPicPr>
        <xdr:cNvPr id="2" name="Picture 1">
          <a:extLst>
            <a:ext uri="{FF2B5EF4-FFF2-40B4-BE49-F238E27FC236}">
              <a16:creationId xmlns:a16="http://schemas.microsoft.com/office/drawing/2014/main" id="{F9E59F41-3D72-4A21-A799-8C2B80C8D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6465763" cy="1781175"/>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19050</xdr:colOff>
      <xdr:row>0</xdr:row>
      <xdr:rowOff>66675</xdr:rowOff>
    </xdr:from>
    <xdr:to>
      <xdr:col>22</xdr:col>
      <xdr:colOff>346822</xdr:colOff>
      <xdr:row>7</xdr:row>
      <xdr:rowOff>28575</xdr:rowOff>
    </xdr:to>
    <xdr:pic>
      <xdr:nvPicPr>
        <xdr:cNvPr id="3" name="Picture 2">
          <a:extLst>
            <a:ext uri="{FF2B5EF4-FFF2-40B4-BE49-F238E27FC236}">
              <a16:creationId xmlns:a16="http://schemas.microsoft.com/office/drawing/2014/main" id="{A54797E2-254C-4EE1-8324-A5CEE8070AB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705600" y="66675"/>
          <a:ext cx="7642972" cy="12954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2:M43"/>
  <sheetViews>
    <sheetView tabSelected="1" zoomScale="85" zoomScaleNormal="85" workbookViewId="0">
      <selection activeCell="O22" sqref="O22"/>
    </sheetView>
  </sheetViews>
  <sheetFormatPr defaultRowHeight="15" x14ac:dyDescent="0.25"/>
  <cols>
    <col min="2" max="2" width="16.5703125" customWidth="1"/>
    <col min="3" max="3" width="10.140625" customWidth="1"/>
    <col min="6" max="6" width="9.5703125" bestFit="1" customWidth="1"/>
  </cols>
  <sheetData>
    <row r="12" spans="1:13" x14ac:dyDescent="0.25">
      <c r="A12" s="49" t="s">
        <v>0</v>
      </c>
      <c r="B12" s="50"/>
      <c r="C12" s="51"/>
      <c r="E12" s="55" t="s">
        <v>6</v>
      </c>
      <c r="F12" s="55"/>
      <c r="G12" s="55"/>
      <c r="I12" s="46" t="s">
        <v>20</v>
      </c>
      <c r="J12" s="46"/>
      <c r="K12" s="46"/>
      <c r="L12" s="46"/>
      <c r="M12" s="46"/>
    </row>
    <row r="13" spans="1:13" x14ac:dyDescent="0.25">
      <c r="I13" s="47" t="s">
        <v>21</v>
      </c>
      <c r="J13" s="47"/>
      <c r="K13" s="47"/>
      <c r="L13" s="47"/>
      <c r="M13" s="47"/>
    </row>
    <row r="14" spans="1:13" x14ac:dyDescent="0.25">
      <c r="A14" s="52" t="s">
        <v>1</v>
      </c>
      <c r="B14" s="53"/>
      <c r="C14" s="54"/>
      <c r="E14" s="56" t="s">
        <v>8</v>
      </c>
      <c r="F14" s="56"/>
      <c r="G14" s="56"/>
      <c r="I14" s="47"/>
      <c r="J14" s="47"/>
      <c r="K14" s="47"/>
      <c r="L14" s="47"/>
      <c r="M14" s="47"/>
    </row>
    <row r="15" spans="1:13" x14ac:dyDescent="0.25">
      <c r="A15" s="2" t="s">
        <v>2</v>
      </c>
      <c r="B15" s="5" t="s">
        <v>3</v>
      </c>
      <c r="C15" s="12">
        <v>16</v>
      </c>
      <c r="D15" s="6" t="s">
        <v>7</v>
      </c>
      <c r="F15" s="14">
        <f>(C15*2.54)</f>
        <v>40.64</v>
      </c>
      <c r="G15" s="6" t="s">
        <v>9</v>
      </c>
      <c r="I15" s="47"/>
      <c r="J15" s="47"/>
      <c r="K15" s="47"/>
      <c r="L15" s="47"/>
      <c r="M15" s="47"/>
    </row>
    <row r="16" spans="1:13" x14ac:dyDescent="0.25">
      <c r="A16" s="2" t="s">
        <v>2</v>
      </c>
      <c r="B16" s="5" t="s">
        <v>4</v>
      </c>
      <c r="C16" s="7">
        <v>12</v>
      </c>
      <c r="D16" s="6" t="s">
        <v>7</v>
      </c>
      <c r="F16" s="11">
        <f>(C16*2.54)</f>
        <v>30.48</v>
      </c>
      <c r="G16" s="6" t="s">
        <v>9</v>
      </c>
      <c r="I16" s="47"/>
      <c r="J16" s="47"/>
      <c r="K16" s="47"/>
      <c r="L16" s="47"/>
      <c r="M16" s="47"/>
    </row>
    <row r="17" spans="1:13" x14ac:dyDescent="0.25">
      <c r="A17" s="2" t="s">
        <v>2</v>
      </c>
      <c r="B17" s="5" t="s">
        <v>5</v>
      </c>
      <c r="C17" s="8">
        <v>29</v>
      </c>
      <c r="D17" s="6" t="s">
        <v>7</v>
      </c>
      <c r="F17" s="21">
        <f>(C17*2.54)</f>
        <v>73.66</v>
      </c>
      <c r="G17" s="6" t="s">
        <v>9</v>
      </c>
      <c r="I17" s="47"/>
      <c r="J17" s="47"/>
      <c r="K17" s="47"/>
      <c r="L17" s="47"/>
      <c r="M17" s="47"/>
    </row>
    <row r="18" spans="1:13" s="4" customFormat="1" x14ac:dyDescent="0.25">
      <c r="A18" s="3"/>
      <c r="B18" s="26"/>
      <c r="C18" s="27"/>
      <c r="D18" s="19"/>
      <c r="F18" s="19"/>
      <c r="G18" s="19"/>
      <c r="I18" s="20"/>
      <c r="J18" s="27"/>
      <c r="K18" s="27"/>
    </row>
    <row r="19" spans="1:13" s="23" customFormat="1" x14ac:dyDescent="0.25">
      <c r="A19" s="57" t="s">
        <v>10</v>
      </c>
      <c r="B19" s="57"/>
      <c r="C19" s="57"/>
      <c r="D19" s="13"/>
      <c r="F19" s="13"/>
      <c r="G19" s="13"/>
      <c r="I19" s="24"/>
      <c r="J19" s="25"/>
      <c r="K19" s="25"/>
    </row>
    <row r="20" spans="1:13" s="23" customFormat="1" x14ac:dyDescent="0.25">
      <c r="A20" s="11">
        <f>(C15*C16*C17)</f>
        <v>5568</v>
      </c>
      <c r="B20" s="58" t="s">
        <v>11</v>
      </c>
      <c r="C20" s="58"/>
      <c r="D20" s="13"/>
      <c r="F20" s="13"/>
      <c r="G20" s="13"/>
      <c r="I20" s="24"/>
      <c r="J20" s="25"/>
      <c r="K20" s="25"/>
    </row>
    <row r="21" spans="1:13" s="23" customFormat="1" x14ac:dyDescent="0.25">
      <c r="A21" s="15">
        <f>(A20/1728)</f>
        <v>3.2222222222222223</v>
      </c>
      <c r="B21" s="44" t="s">
        <v>12</v>
      </c>
      <c r="C21" s="44"/>
    </row>
    <row r="22" spans="1:13" s="23" customFormat="1" x14ac:dyDescent="0.25">
      <c r="A22" s="15">
        <f>(A20*0.0163871)</f>
        <v>91.243372800000003</v>
      </c>
      <c r="B22" s="44" t="s">
        <v>13</v>
      </c>
      <c r="C22" s="44"/>
    </row>
    <row r="23" spans="1:13" s="4" customFormat="1" x14ac:dyDescent="0.25">
      <c r="A23" s="3"/>
    </row>
    <row r="24" spans="1:13" x14ac:dyDescent="0.25">
      <c r="A24" s="45" t="s">
        <v>14</v>
      </c>
      <c r="B24" s="45"/>
      <c r="C24" s="45"/>
      <c r="D24" s="45"/>
      <c r="E24" s="45"/>
      <c r="F24" s="48" t="s">
        <v>19</v>
      </c>
      <c r="G24" s="48"/>
      <c r="H24" s="48"/>
    </row>
    <row r="25" spans="1:13" x14ac:dyDescent="0.25">
      <c r="A25" s="2" t="s">
        <v>2</v>
      </c>
      <c r="B25" s="16" t="s">
        <v>15</v>
      </c>
      <c r="C25" s="12">
        <v>7.4999999999999997E-2</v>
      </c>
      <c r="F25" s="9">
        <f>(760-C25)</f>
        <v>759.92499999999995</v>
      </c>
      <c r="I25" s="59" t="s">
        <v>22</v>
      </c>
      <c r="J25" s="60"/>
      <c r="K25" s="60"/>
      <c r="L25" s="60"/>
      <c r="M25" s="61"/>
    </row>
    <row r="26" spans="1:13" x14ac:dyDescent="0.25">
      <c r="I26" s="62"/>
      <c r="J26" s="63"/>
      <c r="K26" s="63"/>
      <c r="L26" s="63"/>
      <c r="M26" s="64"/>
    </row>
    <row r="27" spans="1:13" x14ac:dyDescent="0.25">
      <c r="B27" s="1" t="s">
        <v>16</v>
      </c>
      <c r="C27" s="18">
        <f>(C25*0.0393701)</f>
        <v>2.9527574999999996E-3</v>
      </c>
      <c r="F27" s="17">
        <f>(29.92-C27)</f>
        <v>29.917047242500001</v>
      </c>
      <c r="I27" s="62"/>
      <c r="J27" s="63"/>
      <c r="K27" s="63"/>
      <c r="L27" s="63"/>
      <c r="M27" s="64"/>
    </row>
    <row r="28" spans="1:13" x14ac:dyDescent="0.25">
      <c r="B28" s="1" t="s">
        <v>17</v>
      </c>
      <c r="C28" s="18">
        <f>(C25*0.0193368)</f>
        <v>1.4502600000000001E-3</v>
      </c>
      <c r="F28" s="17">
        <f>(14.9-C28)</f>
        <v>14.89854974</v>
      </c>
      <c r="I28" s="62"/>
      <c r="J28" s="63"/>
      <c r="K28" s="63"/>
      <c r="L28" s="63"/>
      <c r="M28" s="64"/>
    </row>
    <row r="29" spans="1:13" x14ac:dyDescent="0.25">
      <c r="B29" s="1" t="s">
        <v>18</v>
      </c>
      <c r="C29" s="10">
        <f>(C25*1.33)</f>
        <v>9.9750000000000005E-2</v>
      </c>
      <c r="F29" s="17">
        <f>(1013.25-C29)</f>
        <v>1013.15025</v>
      </c>
      <c r="I29" s="65"/>
      <c r="J29" s="66"/>
      <c r="K29" s="66"/>
      <c r="L29" s="66"/>
      <c r="M29" s="67"/>
    </row>
    <row r="30" spans="1:13" s="4" customFormat="1" x14ac:dyDescent="0.25">
      <c r="A30" s="3"/>
    </row>
    <row r="31" spans="1:13" x14ac:dyDescent="0.25">
      <c r="A31" s="41" t="s">
        <v>23</v>
      </c>
      <c r="B31" s="41"/>
      <c r="C31" s="41"/>
      <c r="D31" s="41"/>
    </row>
    <row r="32" spans="1:13" x14ac:dyDescent="0.25">
      <c r="A32" s="2" t="s">
        <v>2</v>
      </c>
      <c r="B32" s="28" t="s">
        <v>24</v>
      </c>
      <c r="C32" s="12">
        <v>5.7</v>
      </c>
      <c r="I32" s="59" t="s">
        <v>28</v>
      </c>
      <c r="J32" s="60"/>
      <c r="K32" s="60"/>
      <c r="L32" s="60"/>
      <c r="M32" s="61"/>
    </row>
    <row r="33" spans="1:13" s="22" customFormat="1" x14ac:dyDescent="0.25">
      <c r="A33" s="23"/>
      <c r="B33" s="28"/>
      <c r="C33" s="25"/>
      <c r="I33" s="62"/>
      <c r="J33" s="63"/>
      <c r="K33" s="63"/>
      <c r="L33" s="63"/>
      <c r="M33" s="64"/>
    </row>
    <row r="34" spans="1:13" x14ac:dyDescent="0.25">
      <c r="A34" s="42" t="s">
        <v>25</v>
      </c>
      <c r="B34" s="43"/>
      <c r="C34" s="11">
        <f>(C32*28.3168)</f>
        <v>161.40576000000001</v>
      </c>
      <c r="I34" s="62"/>
      <c r="J34" s="63"/>
      <c r="K34" s="63"/>
      <c r="L34" s="63"/>
      <c r="M34" s="64"/>
    </row>
    <row r="35" spans="1:13" x14ac:dyDescent="0.25">
      <c r="A35" s="42" t="s">
        <v>26</v>
      </c>
      <c r="B35" s="43"/>
      <c r="C35" s="15">
        <f>(C32/0.588577779)</f>
        <v>9.6843615293876066</v>
      </c>
      <c r="I35" s="62"/>
      <c r="J35" s="63"/>
      <c r="K35" s="63"/>
      <c r="L35" s="63"/>
      <c r="M35" s="64"/>
    </row>
    <row r="36" spans="1:13" x14ac:dyDescent="0.25">
      <c r="A36" s="42" t="s">
        <v>27</v>
      </c>
      <c r="B36" s="43"/>
      <c r="C36" s="11">
        <f>(C32*1728)</f>
        <v>9849.6</v>
      </c>
      <c r="I36" s="65"/>
      <c r="J36" s="66"/>
      <c r="K36" s="66"/>
      <c r="L36" s="66"/>
      <c r="M36" s="67"/>
    </row>
    <row r="37" spans="1:13" s="4" customFormat="1" x14ac:dyDescent="0.25">
      <c r="A37" s="3"/>
    </row>
    <row r="38" spans="1:13" ht="15.75" thickBot="1" x14ac:dyDescent="0.3">
      <c r="A38" s="33" t="s">
        <v>29</v>
      </c>
      <c r="B38" s="34"/>
      <c r="C38" s="34"/>
    </row>
    <row r="39" spans="1:13" x14ac:dyDescent="0.25">
      <c r="B39" s="29" t="s">
        <v>31</v>
      </c>
      <c r="C39" s="30">
        <f>(A20/C36)*LN(760/C25)</f>
        <v>5.214112716628847</v>
      </c>
      <c r="D39" s="35" t="s">
        <v>32</v>
      </c>
      <c r="E39" s="36"/>
      <c r="F39" s="36"/>
      <c r="G39" s="37"/>
      <c r="I39" s="59" t="s">
        <v>30</v>
      </c>
      <c r="J39" s="60"/>
      <c r="K39" s="60"/>
      <c r="L39" s="60"/>
      <c r="M39" s="61"/>
    </row>
    <row r="40" spans="1:13" ht="15.75" thickBot="1" x14ac:dyDescent="0.3">
      <c r="B40" s="31" t="s">
        <v>31</v>
      </c>
      <c r="C40" s="32">
        <f>(2*C39)</f>
        <v>10.428225433257694</v>
      </c>
      <c r="D40" s="38" t="s">
        <v>33</v>
      </c>
      <c r="E40" s="39"/>
      <c r="F40" s="39"/>
      <c r="G40" s="40"/>
      <c r="I40" s="62"/>
      <c r="J40" s="63"/>
      <c r="K40" s="63"/>
      <c r="L40" s="63"/>
      <c r="M40" s="64"/>
    </row>
    <row r="41" spans="1:13" x14ac:dyDescent="0.25">
      <c r="I41" s="62"/>
      <c r="J41" s="63"/>
      <c r="K41" s="63"/>
      <c r="L41" s="63"/>
      <c r="M41" s="64"/>
    </row>
    <row r="42" spans="1:13" x14ac:dyDescent="0.25">
      <c r="I42" s="62"/>
      <c r="J42" s="63"/>
      <c r="K42" s="63"/>
      <c r="L42" s="63"/>
      <c r="M42" s="64"/>
    </row>
    <row r="43" spans="1:13" x14ac:dyDescent="0.25">
      <c r="I43" s="65"/>
      <c r="J43" s="66"/>
      <c r="K43" s="66"/>
      <c r="L43" s="66"/>
      <c r="M43" s="67"/>
    </row>
  </sheetData>
  <mergeCells count="22">
    <mergeCell ref="B21:C21"/>
    <mergeCell ref="B22:C22"/>
    <mergeCell ref="A24:E24"/>
    <mergeCell ref="I12:M12"/>
    <mergeCell ref="I13:M17"/>
    <mergeCell ref="F24:H24"/>
    <mergeCell ref="A12:C12"/>
    <mergeCell ref="A14:C14"/>
    <mergeCell ref="E12:G12"/>
    <mergeCell ref="E14:G14"/>
    <mergeCell ref="A19:C19"/>
    <mergeCell ref="B20:C20"/>
    <mergeCell ref="A38:C38"/>
    <mergeCell ref="I39:M43"/>
    <mergeCell ref="D39:G39"/>
    <mergeCell ref="D40:G40"/>
    <mergeCell ref="I25:M29"/>
    <mergeCell ref="A31:D31"/>
    <mergeCell ref="A34:B34"/>
    <mergeCell ref="A35:B35"/>
    <mergeCell ref="A36:B36"/>
    <mergeCell ref="I32:M3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Sanatron.com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2018-10-10T00:29:36Z</dcterms:modified>
</cp:coreProperties>
</file>